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4 сесія\внесн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I230" i="7" l="1"/>
  <c r="I226" i="7"/>
  <c r="J226" i="7"/>
  <c r="I223" i="7"/>
  <c r="J223" i="7"/>
  <c r="I219" i="7"/>
  <c r="G219" i="7"/>
  <c r="I208" i="7"/>
  <c r="G208" i="7"/>
  <c r="I198" i="7"/>
  <c r="I194" i="7"/>
  <c r="J194" i="7"/>
  <c r="H257" i="7"/>
  <c r="G257" i="7"/>
  <c r="I239" i="7"/>
  <c r="I88" i="7"/>
  <c r="I222" i="7"/>
  <c r="I199" i="7"/>
  <c r="I238" i="7"/>
  <c r="I224" i="7"/>
  <c r="H108" i="7"/>
  <c r="G108" i="7"/>
  <c r="H84" i="7"/>
  <c r="G84" i="7"/>
  <c r="G239" i="7"/>
  <c r="I236" i="7"/>
  <c r="H211" i="7"/>
  <c r="I196" i="7"/>
  <c r="G196" i="7"/>
  <c r="H168" i="7"/>
  <c r="I84" i="7"/>
  <c r="H35" i="7"/>
  <c r="H154" i="7"/>
  <c r="I203" i="7"/>
  <c r="J203" i="7"/>
  <c r="H213" i="7"/>
  <c r="I244" i="7"/>
  <c r="I29" i="7"/>
  <c r="J29" i="7"/>
  <c r="J15" i="7"/>
  <c r="H126" i="7"/>
  <c r="G222" i="7"/>
  <c r="H88" i="7"/>
  <c r="G88" i="7"/>
  <c r="H134" i="7"/>
  <c r="G134" i="7"/>
  <c r="H48" i="7"/>
  <c r="H29" i="7"/>
  <c r="I41" i="7"/>
  <c r="H41" i="7"/>
  <c r="G41" i="7"/>
  <c r="G205" i="7"/>
  <c r="H229" i="7"/>
  <c r="H208" i="7"/>
  <c r="I225" i="7"/>
  <c r="J225" i="7"/>
  <c r="H228" i="7"/>
  <c r="G228" i="7"/>
  <c r="G184" i="7"/>
  <c r="H156" i="7"/>
  <c r="I251" i="7"/>
  <c r="J251" i="7"/>
  <c r="J241" i="7"/>
  <c r="H79" i="7"/>
  <c r="H71" i="7"/>
  <c r="G71" i="7"/>
  <c r="H210" i="7"/>
  <c r="G210" i="7"/>
  <c r="J263" i="7"/>
  <c r="G263" i="7"/>
  <c r="H262" i="7"/>
  <c r="I235" i="7"/>
  <c r="G235" i="7"/>
  <c r="I217" i="7"/>
  <c r="G217" i="7"/>
  <c r="I80" i="7"/>
  <c r="I214" i="7"/>
  <c r="G214" i="7"/>
  <c r="G213" i="7"/>
  <c r="H209" i="7"/>
  <c r="H192" i="7"/>
  <c r="H172" i="7"/>
  <c r="H155" i="7"/>
  <c r="H151" i="7"/>
  <c r="G151" i="7"/>
  <c r="H152" i="7"/>
  <c r="H150" i="7"/>
  <c r="G150" i="7"/>
  <c r="J257" i="7"/>
  <c r="G230" i="7"/>
  <c r="J230" i="7"/>
  <c r="I215" i="7"/>
  <c r="G215" i="7"/>
  <c r="J207" i="7"/>
  <c r="G126" i="7"/>
  <c r="H120" i="7"/>
  <c r="J118" i="7"/>
  <c r="J111" i="7"/>
  <c r="I118" i="7"/>
  <c r="H116" i="7"/>
  <c r="G116" i="7"/>
  <c r="H118" i="7"/>
  <c r="G118" i="7"/>
  <c r="H113" i="7"/>
  <c r="H112" i="7"/>
  <c r="G112" i="7"/>
  <c r="G229" i="7"/>
  <c r="H106" i="7"/>
  <c r="G106" i="7"/>
  <c r="H95" i="7"/>
  <c r="G95" i="7"/>
  <c r="J22" i="7"/>
  <c r="J197" i="7"/>
  <c r="G197" i="7"/>
  <c r="J208"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36" i="7"/>
  <c r="J235" i="7"/>
  <c r="G78" i="7"/>
  <c r="J258" i="7"/>
  <c r="G77" i="7"/>
  <c r="H241" i="7"/>
  <c r="J245" i="7"/>
  <c r="J248" i="7"/>
  <c r="G248" i="7"/>
  <c r="G87" i="7"/>
  <c r="J237" i="7"/>
  <c r="G237" i="7"/>
  <c r="G35" i="7"/>
  <c r="G199" i="7"/>
  <c r="G225" i="7"/>
  <c r="H75" i="7"/>
  <c r="G75" i="7"/>
  <c r="I48" i="7"/>
  <c r="I46" i="7"/>
  <c r="G46" i="7"/>
  <c r="I47" i="7"/>
  <c r="G47" i="7"/>
  <c r="I221" i="7"/>
  <c r="G221" i="7"/>
  <c r="G209" i="7"/>
  <c r="H100" i="7"/>
  <c r="G100" i="7"/>
  <c r="J228" i="7"/>
  <c r="J260" i="7"/>
  <c r="G240" i="7"/>
  <c r="I44"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G245"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15" i="7"/>
  <c r="J206" i="7"/>
  <c r="G23" i="7"/>
  <c r="H146" i="7"/>
  <c r="G146" i="7"/>
  <c r="G90" i="7"/>
  <c r="J221" i="7"/>
  <c r="J236" i="7"/>
  <c r="J219" i="7"/>
  <c r="H74" i="7"/>
  <c r="G74" i="7"/>
  <c r="J224" i="7"/>
  <c r="J199" i="7"/>
  <c r="J84" i="7"/>
  <c r="I241" i="7"/>
  <c r="G241" i="7"/>
  <c r="G29" i="7"/>
  <c r="G223" i="7"/>
  <c r="J214" i="7"/>
  <c r="I15" i="7"/>
  <c r="G155" i="7"/>
  <c r="J88" i="7"/>
  <c r="J80" i="7"/>
  <c r="H255" i="7"/>
  <c r="G255" i="7"/>
  <c r="G48" i="7"/>
  <c r="G15" i="7"/>
  <c r="J196" i="7"/>
  <c r="I170" i="7"/>
  <c r="G170" i="7"/>
  <c r="J168" i="7"/>
  <c r="J217" i="7"/>
  <c r="G79" i="7"/>
  <c r="J222" i="7"/>
  <c r="H80" i="7"/>
  <c r="G80" i="7"/>
  <c r="H111" i="7"/>
  <c r="G111" i="7"/>
  <c r="G152" i="7"/>
  <c r="G251" i="7"/>
  <c r="G198" i="7"/>
  <c r="H159" i="7"/>
  <c r="G159" i="7"/>
  <c r="J198" i="7"/>
  <c r="H268" i="7"/>
  <c r="G226" i="7"/>
  <c r="J192" i="7"/>
  <c r="J268" i="7"/>
  <c r="G194" i="7"/>
  <c r="G192" i="7"/>
  <c r="I192" i="7"/>
  <c r="I172" i="7"/>
  <c r="G172" i="7"/>
  <c r="I268" i="7"/>
  <c r="G268"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<sst xmlns="http://schemas.openxmlformats.org/spreadsheetml/2006/main" count="1214" uniqueCount="665">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</sst>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F268" activePane="bottomRight" state="frozen"/>
      <selection activeCell="A12" sqref="A12"/>
      <selection pane="topRight" activeCell="F12" sqref="F12"/>
      <selection pane="bottomLeft" activeCell="A15" sqref="A15"/>
      <selection pane="bottomRight" activeCell="I234" sqref="I234"/>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67"/>
      <c r="I5" s="167"/>
      <c r="J5" s="167"/>
    </row>
    <row r="6" spans="1:10" ht="10.5" hidden="1" customHeight="1" x14ac:dyDescent="0.2">
      <c r="H6" s="167"/>
      <c r="I6" s="167"/>
      <c r="J6" s="167"/>
    </row>
    <row r="7" spans="1:10" ht="18.75" x14ac:dyDescent="0.3">
      <c r="A7" s="168" t="s">
        <v>315</v>
      </c>
      <c r="B7" s="168"/>
      <c r="C7" s="168"/>
      <c r="D7" s="168"/>
      <c r="E7" s="168"/>
      <c r="F7" s="168"/>
      <c r="G7" s="168"/>
      <c r="H7" s="168"/>
      <c r="I7" s="168"/>
      <c r="J7" s="168"/>
    </row>
    <row r="8" spans="1:10" ht="18.75" x14ac:dyDescent="0.3">
      <c r="A8" s="168" t="s">
        <v>496</v>
      </c>
      <c r="B8" s="168"/>
      <c r="C8" s="168"/>
      <c r="D8" s="168"/>
      <c r="E8" s="168"/>
      <c r="F8" s="168"/>
      <c r="G8" s="168"/>
      <c r="H8" s="168"/>
      <c r="I8" s="168"/>
      <c r="J8" s="168"/>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69" t="s">
        <v>318</v>
      </c>
      <c r="B12" s="171" t="s">
        <v>319</v>
      </c>
      <c r="C12" s="165" t="s">
        <v>320</v>
      </c>
      <c r="D12" s="165" t="s">
        <v>321</v>
      </c>
      <c r="E12" s="165" t="s">
        <v>322</v>
      </c>
      <c r="F12" s="165" t="s">
        <v>453</v>
      </c>
      <c r="G12" s="165" t="s">
        <v>323</v>
      </c>
      <c r="H12" s="173" t="s">
        <v>1</v>
      </c>
      <c r="I12" s="175" t="s">
        <v>2</v>
      </c>
      <c r="J12" s="176"/>
    </row>
    <row r="13" spans="1:10" ht="30" x14ac:dyDescent="0.2">
      <c r="A13" s="170"/>
      <c r="B13" s="172"/>
      <c r="C13" s="166"/>
      <c r="D13" s="166"/>
      <c r="E13" s="166"/>
      <c r="F13" s="166"/>
      <c r="G13" s="166"/>
      <c r="H13" s="17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13450977</v>
      </c>
      <c r="H15" s="30">
        <f>H18+H23+H24+H25+H27+H29+H31+H32+H33+H34+H35+H36+H37+H38+H39+H40+H41+H44+H48+H30</f>
        <v>11174282</v>
      </c>
      <c r="I15" s="30">
        <f>I18+I23+I24+I25+I27+I29+I31+I32+I33+I34+I35+I36+I37+I38+I39+I40+I41+I44+I48+I45+I22</f>
        <v>2276695</v>
      </c>
      <c r="J15" s="113">
        <f>J18+J23+J24+J25+J27+J29+J31+J32+J33+J34+J35+J36+J37+J38+J39+J40+J41+J44+J48+J22</f>
        <v>1337518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1" t="s">
        <v>500</v>
      </c>
      <c r="F24" s="158" t="s">
        <v>573</v>
      </c>
      <c r="G24" s="66">
        <f t="shared" si="0"/>
        <v>153050</v>
      </c>
      <c r="H24" s="3">
        <v>153050</v>
      </c>
      <c r="I24" s="3"/>
      <c r="J24" s="48"/>
    </row>
    <row r="25" spans="1:11" ht="179.25" customHeight="1" x14ac:dyDescent="0.3">
      <c r="A25" s="23" t="s">
        <v>597</v>
      </c>
      <c r="B25" s="4" t="s">
        <v>598</v>
      </c>
      <c r="C25" s="4" t="s">
        <v>12</v>
      </c>
      <c r="D25" s="16" t="s">
        <v>599</v>
      </c>
      <c r="E25" s="163"/>
      <c r="F25" s="160"/>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64" t="s">
        <v>335</v>
      </c>
      <c r="F43" s="32"/>
      <c r="G43" s="66">
        <f t="shared" si="0"/>
        <v>0</v>
      </c>
      <c r="H43" s="3"/>
      <c r="I43" s="3"/>
      <c r="J43" s="48"/>
    </row>
    <row r="44" spans="1:10" ht="40.5" customHeight="1" x14ac:dyDescent="0.2">
      <c r="A44" s="25" t="s">
        <v>279</v>
      </c>
      <c r="B44" s="7" t="s">
        <v>282</v>
      </c>
      <c r="C44" s="7" t="s">
        <v>284</v>
      </c>
      <c r="D44" s="13" t="s">
        <v>286</v>
      </c>
      <c r="E44" s="164"/>
      <c r="F44" s="158" t="s">
        <v>513</v>
      </c>
      <c r="G44" s="66">
        <f t="shared" si="0"/>
        <v>624177</v>
      </c>
      <c r="H44" s="27"/>
      <c r="I44" s="27">
        <f>165000+58839+400338</f>
        <v>624177</v>
      </c>
      <c r="J44" s="49"/>
    </row>
    <row r="45" spans="1:10" ht="40.5" customHeight="1" x14ac:dyDescent="0.2">
      <c r="A45" s="23" t="s">
        <v>280</v>
      </c>
      <c r="B45" s="4" t="s">
        <v>283</v>
      </c>
      <c r="C45" s="4" t="s">
        <v>14</v>
      </c>
      <c r="D45" s="12" t="s">
        <v>287</v>
      </c>
      <c r="E45" s="164"/>
      <c r="F45" s="160"/>
      <c r="G45" s="66">
        <f t="shared" si="0"/>
        <v>45000</v>
      </c>
      <c r="H45" s="3"/>
      <c r="I45" s="3">
        <f>35000+10000</f>
        <v>45000</v>
      </c>
      <c r="J45" s="48"/>
    </row>
    <row r="46" spans="1:10" ht="56.25" hidden="1" x14ac:dyDescent="0.2">
      <c r="A46" s="23" t="s">
        <v>158</v>
      </c>
      <c r="B46" s="4" t="s">
        <v>157</v>
      </c>
      <c r="C46" s="4" t="s">
        <v>14</v>
      </c>
      <c r="D46" s="1" t="s">
        <v>156</v>
      </c>
      <c r="E46" s="10" t="s">
        <v>238</v>
      </c>
      <c r="F46" s="158" t="s">
        <v>514</v>
      </c>
      <c r="G46" s="66">
        <f t="shared" si="0"/>
        <v>45000</v>
      </c>
      <c r="H46" s="3"/>
      <c r="I46" s="3">
        <f>35000+10000</f>
        <v>45000</v>
      </c>
      <c r="J46" s="51"/>
    </row>
    <row r="47" spans="1:10" ht="18.75" hidden="1" x14ac:dyDescent="0.2">
      <c r="A47" s="23"/>
      <c r="B47" s="4"/>
      <c r="C47" s="4"/>
      <c r="D47" s="12"/>
      <c r="E47" s="10"/>
      <c r="F47" s="160"/>
      <c r="G47" s="66">
        <f t="shared" si="0"/>
        <v>45000</v>
      </c>
      <c r="H47" s="3"/>
      <c r="I47" s="3">
        <f>35000+10000</f>
        <v>45000</v>
      </c>
      <c r="J47" s="48"/>
    </row>
    <row r="48" spans="1:10" ht="60.75" customHeight="1" x14ac:dyDescent="0.3">
      <c r="A48" s="23" t="s">
        <v>571</v>
      </c>
      <c r="B48" s="4" t="s">
        <v>572</v>
      </c>
      <c r="C48" s="4" t="s">
        <v>6</v>
      </c>
      <c r="D48" s="128" t="s">
        <v>570</v>
      </c>
      <c r="E48" s="92" t="s">
        <v>487</v>
      </c>
      <c r="F48" s="158" t="s">
        <v>514</v>
      </c>
      <c r="G48" s="66">
        <f t="shared" si="0"/>
        <v>3142300</v>
      </c>
      <c r="H48" s="3">
        <f>3722300-200000-700000-380000</f>
        <v>2442300</v>
      </c>
      <c r="I48" s="3">
        <f>J48</f>
        <v>700000</v>
      </c>
      <c r="J48" s="48">
        <v>700000</v>
      </c>
    </row>
    <row r="49" spans="1:10" ht="37.5" hidden="1" x14ac:dyDescent="0.3">
      <c r="A49" s="25" t="s">
        <v>66</v>
      </c>
      <c r="B49" s="7" t="s">
        <v>129</v>
      </c>
      <c r="C49" s="7" t="s">
        <v>6</v>
      </c>
      <c r="D49" s="19" t="s">
        <v>67</v>
      </c>
      <c r="E49" s="129"/>
      <c r="F49" s="160"/>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225070</v>
      </c>
      <c r="H74" s="3">
        <f>H75+H79</f>
        <v>225070</v>
      </c>
      <c r="I74" s="3"/>
      <c r="J74" s="48"/>
    </row>
    <row r="75" spans="1:10" ht="60" customHeight="1" x14ac:dyDescent="0.2">
      <c r="A75" s="25" t="s">
        <v>560</v>
      </c>
      <c r="B75" s="7" t="s">
        <v>561</v>
      </c>
      <c r="C75" s="7" t="s">
        <v>42</v>
      </c>
      <c r="D75" s="26" t="s">
        <v>242</v>
      </c>
      <c r="E75" s="10" t="s">
        <v>342</v>
      </c>
      <c r="F75" s="158" t="s">
        <v>515</v>
      </c>
      <c r="G75" s="66">
        <f t="shared" si="0"/>
        <v>85070</v>
      </c>
      <c r="H75" s="27">
        <f>78000+7070</f>
        <v>85070</v>
      </c>
      <c r="I75" s="27"/>
      <c r="J75" s="49"/>
    </row>
    <row r="76" spans="1:10" ht="37.5" hidden="1" x14ac:dyDescent="0.2">
      <c r="A76" s="25" t="s">
        <v>240</v>
      </c>
      <c r="B76" s="7" t="s">
        <v>241</v>
      </c>
      <c r="C76" s="7" t="s">
        <v>42</v>
      </c>
      <c r="D76" s="26" t="s">
        <v>242</v>
      </c>
      <c r="E76" s="10" t="s">
        <v>440</v>
      </c>
      <c r="F76" s="160"/>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140000</v>
      </c>
      <c r="H79" s="27">
        <f>200000-60000</f>
        <v>140000</v>
      </c>
      <c r="I79" s="27"/>
      <c r="J79" s="49"/>
    </row>
    <row r="80" spans="1:10" ht="56.25" x14ac:dyDescent="0.35">
      <c r="A80" s="53" t="s">
        <v>138</v>
      </c>
      <c r="B80" s="36"/>
      <c r="C80" s="36"/>
      <c r="D80" s="29" t="s">
        <v>20</v>
      </c>
      <c r="E80" s="97"/>
      <c r="F80" s="71"/>
      <c r="G80" s="65">
        <f>H80+I80</f>
        <v>41980891</v>
      </c>
      <c r="H80" s="5">
        <f>SUM(H84:H110)</f>
        <v>32655591</v>
      </c>
      <c r="I80" s="5">
        <f>I91+I93+I102+I83+I109+I84+I85+I86+I87+I88+I110</f>
        <v>9325300</v>
      </c>
      <c r="J80" s="54">
        <f>J91+J93+J102+J83+J109+J84+J85+J86+J87+J88+J110</f>
        <v>9325300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16181831</v>
      </c>
      <c r="H84" s="2">
        <f>9302911-237680-4000-124700-27000+92500+49000+5700</f>
        <v>9056731</v>
      </c>
      <c r="I84" s="2">
        <f>1400000+205000+37300+360000+221800+4891000+10000</f>
        <v>7125100</v>
      </c>
      <c r="J84" s="51">
        <f>I84</f>
        <v>7125100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19310480</v>
      </c>
      <c r="H88" s="2">
        <f>14054800-491600+4039000-156000+515380-756300+33000-360000+232000</f>
        <v>17110280</v>
      </c>
      <c r="I88" s="2">
        <f>400000+668200+491600+156000+370300+90700+38100-9700-5000</f>
        <v>2200200</v>
      </c>
      <c r="J88" s="51">
        <f>I88</f>
        <v>2200200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1"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2"/>
      <c r="F113" s="158" t="s">
        <v>527</v>
      </c>
      <c r="G113" s="66">
        <f t="shared" si="1"/>
        <v>171200</v>
      </c>
      <c r="H113" s="3">
        <f>184200-13000</f>
        <v>171200</v>
      </c>
      <c r="I113" s="3"/>
      <c r="J113" s="48"/>
    </row>
    <row r="114" spans="1:10" ht="42" customHeight="1" x14ac:dyDescent="0.2">
      <c r="A114" s="25" t="s">
        <v>183</v>
      </c>
      <c r="B114" s="42" t="s">
        <v>182</v>
      </c>
      <c r="C114" s="7" t="s">
        <v>121</v>
      </c>
      <c r="D114" s="14" t="s">
        <v>122</v>
      </c>
      <c r="E114" s="162"/>
      <c r="F114" s="159"/>
      <c r="G114" s="66">
        <f t="shared" si="1"/>
        <v>12000</v>
      </c>
      <c r="H114" s="3">
        <v>12000</v>
      </c>
      <c r="I114" s="3"/>
      <c r="J114" s="48"/>
    </row>
    <row r="115" spans="1:10" ht="75" hidden="1" customHeight="1" x14ac:dyDescent="0.2">
      <c r="A115" s="25" t="s">
        <v>184</v>
      </c>
      <c r="B115" s="42" t="s">
        <v>120</v>
      </c>
      <c r="C115" s="7" t="s">
        <v>121</v>
      </c>
      <c r="D115" s="14" t="s">
        <v>185</v>
      </c>
      <c r="E115" s="162"/>
      <c r="F115" s="159"/>
      <c r="G115" s="66">
        <f t="shared" si="1"/>
        <v>0</v>
      </c>
      <c r="H115" s="3"/>
      <c r="I115" s="3"/>
      <c r="J115" s="48"/>
    </row>
    <row r="116" spans="1:10" ht="56.25" x14ac:dyDescent="0.2">
      <c r="A116" s="25" t="s">
        <v>187</v>
      </c>
      <c r="B116" s="42" t="s">
        <v>186</v>
      </c>
      <c r="C116" s="7" t="s">
        <v>121</v>
      </c>
      <c r="D116" s="14" t="s">
        <v>123</v>
      </c>
      <c r="E116" s="162"/>
      <c r="F116" s="159"/>
      <c r="G116" s="66">
        <f t="shared" si="1"/>
        <v>660000</v>
      </c>
      <c r="H116" s="3">
        <f>600000+60000</f>
        <v>660000</v>
      </c>
      <c r="I116" s="3"/>
      <c r="J116" s="48"/>
    </row>
    <row r="117" spans="1:10" ht="25.5" hidden="1" customHeight="1" x14ac:dyDescent="0.3">
      <c r="A117" s="23" t="s">
        <v>253</v>
      </c>
      <c r="B117" s="4" t="s">
        <v>254</v>
      </c>
      <c r="C117" s="4"/>
      <c r="D117" s="16" t="s">
        <v>194</v>
      </c>
      <c r="E117" s="162"/>
      <c r="F117" s="159"/>
      <c r="G117" s="66">
        <f t="shared" si="1"/>
        <v>0</v>
      </c>
      <c r="H117" s="2"/>
      <c r="I117" s="2"/>
      <c r="J117" s="51"/>
    </row>
    <row r="118" spans="1:10" ht="40.5" customHeight="1" x14ac:dyDescent="0.3">
      <c r="A118" s="25" t="s">
        <v>255</v>
      </c>
      <c r="B118" s="7" t="s">
        <v>256</v>
      </c>
      <c r="C118" s="7" t="s">
        <v>4</v>
      </c>
      <c r="D118" s="31" t="s">
        <v>257</v>
      </c>
      <c r="E118" s="163"/>
      <c r="F118" s="160"/>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56" t="s">
        <v>379</v>
      </c>
      <c r="F124" s="158" t="s">
        <v>530</v>
      </c>
      <c r="G124" s="66">
        <f t="shared" si="1"/>
        <v>1280000</v>
      </c>
      <c r="H124" s="2">
        <f>1250000+30000</f>
        <v>1280000</v>
      </c>
      <c r="I124" s="2"/>
      <c r="J124" s="51"/>
    </row>
    <row r="125" spans="1:10" ht="24" hidden="1" customHeight="1" x14ac:dyDescent="0.3">
      <c r="A125" s="25" t="s">
        <v>253</v>
      </c>
      <c r="B125" s="4" t="s">
        <v>254</v>
      </c>
      <c r="C125" s="2"/>
      <c r="D125" s="16" t="s">
        <v>194</v>
      </c>
      <c r="E125" s="156"/>
      <c r="F125" s="159"/>
      <c r="G125" s="66">
        <f t="shared" si="1"/>
        <v>0</v>
      </c>
      <c r="H125" s="2"/>
      <c r="I125" s="2"/>
      <c r="J125" s="51"/>
    </row>
    <row r="126" spans="1:10" ht="44.25" customHeight="1" x14ac:dyDescent="0.3">
      <c r="A126" s="25" t="s">
        <v>255</v>
      </c>
      <c r="B126" s="7" t="s">
        <v>256</v>
      </c>
      <c r="C126" s="7" t="s">
        <v>4</v>
      </c>
      <c r="D126" s="31" t="s">
        <v>257</v>
      </c>
      <c r="E126" s="157"/>
      <c r="F126" s="160"/>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4569976</v>
      </c>
      <c r="H150" s="5">
        <f>H152+H153+H154+H155+H156</f>
        <v>4569976</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3949976</v>
      </c>
      <c r="H151" s="2">
        <f>H154+H155+H156+H157</f>
        <v>3949976</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3678000</v>
      </c>
      <c r="H154" s="8">
        <f>2740000+208000+230000+300000+200000</f>
        <v>3678000</v>
      </c>
      <c r="I154" s="8"/>
      <c r="J154" s="50"/>
    </row>
    <row r="155" spans="1:10" ht="56.25"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1"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2"/>
      <c r="F162" s="158" t="s">
        <v>542</v>
      </c>
      <c r="G162" s="66">
        <f t="shared" si="2"/>
        <v>1130000</v>
      </c>
      <c r="H162" s="8">
        <v>1130000</v>
      </c>
      <c r="I162" s="27"/>
      <c r="J162" s="49"/>
    </row>
    <row r="163" spans="1:10" ht="56.25" customHeight="1" x14ac:dyDescent="0.2">
      <c r="A163" s="25">
        <v>1115012</v>
      </c>
      <c r="B163" s="7" t="s">
        <v>103</v>
      </c>
      <c r="C163" s="7" t="s">
        <v>44</v>
      </c>
      <c r="D163" s="14" t="s">
        <v>104</v>
      </c>
      <c r="E163" s="162"/>
      <c r="F163" s="159"/>
      <c r="G163" s="66">
        <f t="shared" si="2"/>
        <v>760000</v>
      </c>
      <c r="H163" s="8">
        <v>760000</v>
      </c>
      <c r="I163" s="27"/>
      <c r="J163" s="49"/>
    </row>
    <row r="164" spans="1:10" ht="56.25" hidden="1" customHeight="1" x14ac:dyDescent="0.2">
      <c r="A164" s="23" t="s">
        <v>166</v>
      </c>
      <c r="B164" s="4" t="s">
        <v>167</v>
      </c>
      <c r="C164" s="4"/>
      <c r="D164" s="1" t="s">
        <v>264</v>
      </c>
      <c r="E164" s="162"/>
      <c r="F164" s="159"/>
      <c r="G164" s="66">
        <f t="shared" si="2"/>
        <v>0</v>
      </c>
      <c r="H164" s="2"/>
      <c r="I164" s="2">
        <f>I165</f>
        <v>0</v>
      </c>
      <c r="J164" s="51">
        <f>J165</f>
        <v>0</v>
      </c>
    </row>
    <row r="165" spans="1:10" ht="65.25" customHeight="1" x14ac:dyDescent="0.2">
      <c r="A165" s="25" t="s">
        <v>168</v>
      </c>
      <c r="B165" s="7" t="s">
        <v>169</v>
      </c>
      <c r="C165" s="7" t="s">
        <v>44</v>
      </c>
      <c r="D165" s="14" t="s">
        <v>265</v>
      </c>
      <c r="E165" s="162"/>
      <c r="F165" s="160"/>
      <c r="G165" s="66">
        <f t="shared" si="2"/>
        <v>10000</v>
      </c>
      <c r="H165" s="8">
        <v>10000</v>
      </c>
      <c r="I165" s="27"/>
      <c r="J165" s="49"/>
    </row>
    <row r="166" spans="1:10" ht="56.25" hidden="1" customHeight="1" x14ac:dyDescent="0.2">
      <c r="A166" s="23" t="s">
        <v>295</v>
      </c>
      <c r="B166" s="4" t="s">
        <v>298</v>
      </c>
      <c r="C166" s="1"/>
      <c r="D166" s="1" t="s">
        <v>299</v>
      </c>
      <c r="E166" s="162"/>
      <c r="F166" s="32"/>
      <c r="G166" s="66">
        <f t="shared" si="2"/>
        <v>0</v>
      </c>
      <c r="H166" s="2"/>
      <c r="I166" s="3"/>
      <c r="J166" s="48"/>
    </row>
    <row r="167" spans="1:10" ht="86.25" hidden="1" customHeight="1" x14ac:dyDescent="0.2">
      <c r="A167" s="25" t="s">
        <v>296</v>
      </c>
      <c r="B167" s="7" t="s">
        <v>297</v>
      </c>
      <c r="C167" s="41" t="s">
        <v>44</v>
      </c>
      <c r="D167" s="14" t="s">
        <v>300</v>
      </c>
      <c r="E167" s="163"/>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586285032</v>
      </c>
      <c r="H172" s="2">
        <f>SUM(H173:H207)</f>
        <v>182328401</v>
      </c>
      <c r="I172" s="2">
        <f>SUM(I173:I207)</f>
        <v>403956631</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551490924</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371472523</v>
      </c>
      <c r="J192" s="65">
        <f>J194+J198+J201+J203+J207+J208+J209+J210+J211+J212+J214+J215+J217+J219+J221+J222+J223+J224+J226+J228+J230+J234+J235+J236+J238+J213+J240+J206+J199+J216+J204+J196+J225+J237+J218+J197+J193</f>
        <v>339412346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6074964</v>
      </c>
      <c r="H194" s="2"/>
      <c r="I194" s="2">
        <f>409800+10442+65000-19116-369800+6000000+938-22300</f>
        <v>6074964</v>
      </c>
      <c r="J194" s="51">
        <f t="shared" si="3"/>
        <v>6074964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565005</v>
      </c>
      <c r="H198" s="2"/>
      <c r="I198" s="2">
        <f>620000-52+250000-75343-229600</f>
        <v>565005</v>
      </c>
      <c r="J198" s="51">
        <f t="shared" si="3"/>
        <v>565005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42077065</v>
      </c>
      <c r="H208" s="134">
        <f>32288974+20000+2800000-150000-150000+5000000-100000</f>
        <v>39708974</v>
      </c>
      <c r="I208" s="134">
        <f>6226691+150000-79100-3929500</f>
        <v>2368091</v>
      </c>
      <c r="J208" s="135">
        <f>I208</f>
        <v>2368091</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3770235</v>
      </c>
      <c r="H215" s="2"/>
      <c r="I215" s="2">
        <f>70000+1488000+2215835-3600</f>
        <v>3770235</v>
      </c>
      <c r="J215" s="51">
        <f t="shared" si="5"/>
        <v>3770235</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31429983</v>
      </c>
      <c r="H219" s="2"/>
      <c r="I219" s="2">
        <f>35591061-970000+600000-1088599-233120-330000-500000-218450+22491-11000+80500-1512900</f>
        <v>31429983</v>
      </c>
      <c r="J219" s="51">
        <f t="shared" si="5"/>
        <v>31429983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11375802</v>
      </c>
      <c r="H223" s="2"/>
      <c r="I223" s="2">
        <f>8464390+550000+2950000-5590+4300000-4300000-12898-570100</f>
        <v>11375802</v>
      </c>
      <c r="J223" s="51">
        <f t="shared" ref="J223:J231" si="6">I223</f>
        <v>11375802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96890412</v>
      </c>
      <c r="H226" s="2"/>
      <c r="I226" s="8">
        <f>91251876-257834-390000-100000-500000+1641600-2441600-500000+10000000-3929900-155000-475000-80000-47000-560000-2454116-7500+13202786-7307900</f>
        <v>96890412</v>
      </c>
      <c r="J226" s="51">
        <f t="shared" si="6"/>
        <v>96890412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17981334</v>
      </c>
      <c r="H230" s="8"/>
      <c r="I230" s="21">
        <f>16622139-2169600-29884+10000000+322679-5398200-600000-765800</f>
        <v>17981334</v>
      </c>
      <c r="J230" s="57">
        <f t="shared" si="6"/>
        <v>17981334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1759500</v>
      </c>
      <c r="H238" s="2"/>
      <c r="I238" s="2">
        <f>1039500+720000</f>
        <v>1759500</v>
      </c>
      <c r="J238" s="51">
        <f>I238</f>
        <v>1759500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8130331</v>
      </c>
      <c r="H255" s="90">
        <f>SUM(H256:H267)</f>
        <v>5470310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4100000</v>
      </c>
      <c r="H257" s="102">
        <f>2100000-350000+1100000+900000</f>
        <v>3750000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663477391</v>
      </c>
      <c r="H268" s="61">
        <f>H15+H71+H80+H111+H146+H150+H158+H169+H192+H241+H255</f>
        <v>270032152</v>
      </c>
      <c r="I268" s="61">
        <f>I15+I71+I80+I111+I146+I150+I158+I169+I192+I241+I255</f>
        <v>393445239</v>
      </c>
      <c r="J268" s="62">
        <f>J15+J80+J111+J169+J192+J241+J255+J158++J146</f>
        <v>360445885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55" t="s">
        <v>490</v>
      </c>
      <c r="C273" s="155"/>
      <c r="D273" s="155"/>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73:D273"/>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2021-11-01T07:30:47Z</cp:lastPrinted>
  <dcterms:created xsi:type="dcterms:W3CDTF">2016-01-05T10:54:52Z</dcterms:created>
  <dcterms:modified xsi:type="dcterms:W3CDTF">2021-12-07T11:29:53Z</dcterms:modified>
</cp:coreProperties>
</file>